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" sheetId="1" state="visible" r:id="rId3"/>
    <sheet name="Takeoff" sheetId="2" state="visible" r:id="rId4"/>
    <sheet name="Bid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<sst xmlns="http://schemas.openxmlformats.org/spreadsheetml/2006/main" count="83" uniqueCount="80">
  <si>
    <t xml:space="preserve">ELECTRICAL BID TEMPLATE — INPUTS</t>
  </si>
  <si>
    <t xml:space="preserve">Free template · Canada, 2026 · from voltaelectric.ca (no sign-up required)</t>
  </si>
  <si>
    <t xml:space="preserve">HOW TO USE</t>
  </si>
  <si>
    <t xml:space="preserve">Edit the yellow cells only (blue text = your inputs). Everything else calculates. Rows in Takeoff show one worked example each — replace with your job.</t>
  </si>
  <si>
    <t xml:space="preserve">Assumption</t>
  </si>
  <si>
    <t xml:space="preserve">Value</t>
  </si>
  <si>
    <t xml:space="preserve">Notes</t>
  </si>
  <si>
    <t xml:space="preserve">Billed labour rate ($/h)</t>
  </si>
  <si>
    <t xml:space="preserve">What you charge the client per labour hour</t>
  </si>
  <si>
    <t xml:space="preserve">Labour cost rate ($/h)</t>
  </si>
  <si>
    <t xml:space="preserve">Loaded cost: wage + WCB/WorkSafeBC + CPP/EI + vacation + small tools</t>
  </si>
  <si>
    <t xml:space="preserve">Material markup (%)</t>
  </si>
  <si>
    <t xml:space="preserve">Applied to material cost. Note: 20% markup = 16.7% margin</t>
  </si>
  <si>
    <t xml:space="preserve">Material waste (%)</t>
  </si>
  <si>
    <t xml:space="preserve">Offcuts, damage, shrinkage</t>
  </si>
  <si>
    <t xml:space="preserve">Labour factor (×)</t>
  </si>
  <si>
    <t xml:space="preserve">Structure × conditions (NECA-style). Wood frame 1.00 → occupied bldg 1.75</t>
  </si>
  <si>
    <t xml:space="preserve">Overhead (%)</t>
  </si>
  <si>
    <t xml:space="preserve">Office, insurance, vehicles, estimating time — applied to total cost</t>
  </si>
  <si>
    <t xml:space="preserve">Contingency (%)</t>
  </si>
  <si>
    <t xml:space="preserve">Applied to pre-tax revenue</t>
  </si>
  <si>
    <t xml:space="preserve">Direct costs ($)</t>
  </si>
  <si>
    <t xml:space="preserve">Permits, mobilization, disposal</t>
  </si>
  <si>
    <t xml:space="preserve">GST/HST (%)</t>
  </si>
  <si>
    <t xml:space="preserve">5% GST; use your combined HST rate where applicable</t>
  </si>
  <si>
    <t xml:space="preserve">PST on materials (%)</t>
  </si>
  <si>
    <t xml:space="preserve">BC real-property contracts — set 0 if not applicable; verify current rules</t>
  </si>
  <si>
    <t xml:space="preserve">Sources: wage data — Government of Canada Job Bank (jobbank.gc.ca); labour factors — NECA Manual of Labor Units (necanet.org); BC PST — gov.bc.ca; GST/HST — canada.ca (CRA). Defaults are illustrative estimates: set your own market numbers and verify tax rules with your accountant.</t>
  </si>
  <si>
    <t xml:space="preserve">TAKEOFF &amp; PRICING</t>
  </si>
  <si>
    <t xml:space="preserve">One example row per section — replace with your counts. Add rows anywhere above the TOTALS row; formulas use full-column ranges.</t>
  </si>
  <si>
    <t xml:space="preserve">Item</t>
  </si>
  <si>
    <t xml:space="preserve">Qty</t>
  </si>
  <si>
    <t xml:space="preserve">Unit</t>
  </si>
  <si>
    <t xml:space="preserve">Mat $/unit</t>
  </si>
  <si>
    <t xml:space="preserve">Labour h/unit</t>
  </si>
  <si>
    <t xml:space="preserve">Factor ×</t>
  </si>
  <si>
    <t xml:space="preserve">Eff. hours</t>
  </si>
  <si>
    <t xml:space="preserve">Material $</t>
  </si>
  <si>
    <t xml:space="preserve">Labour cost $</t>
  </si>
  <si>
    <t xml:space="preserve">Line sell $</t>
  </si>
  <si>
    <t xml:space="preserve">LIGHTING</t>
  </si>
  <si>
    <t xml:space="preserve">2×4 LED troffer</t>
  </si>
  <si>
    <t xml:space="preserve">ea</t>
  </si>
  <si>
    <t xml:space="preserve">POWER &amp; DEVICES</t>
  </si>
  <si>
    <t xml:space="preserve">Duplex receptacle 15/20A</t>
  </si>
  <si>
    <t xml:space="preserve">SYSTEMS (FA / DATA / SEC)</t>
  </si>
  <si>
    <t xml:space="preserve">Data drop (Cat6, terminated)</t>
  </si>
  <si>
    <t xml:space="preserve">DISTRIBUTION</t>
  </si>
  <si>
    <t xml:space="preserve">Breaker, 1P 20A bolt-on</t>
  </si>
  <si>
    <t xml:space="preserve">WIRE &amp; CONDUIT</t>
  </si>
  <si>
    <t xml:space="preserve">NMD90 12/2 cable</t>
  </si>
  <si>
    <t xml:space="preserve">m</t>
  </si>
  <si>
    <t xml:space="preserve">TOTALS</t>
  </si>
  <si>
    <t xml:space="preserve">BID SUMMARY</t>
  </si>
  <si>
    <t xml:space="preserve">Line</t>
  </si>
  <si>
    <t xml:space="preserve">Amount</t>
  </si>
  <si>
    <t xml:space="preserve">Note</t>
  </si>
  <si>
    <t xml:space="preserve">Material (incl. waste)</t>
  </si>
  <si>
    <t xml:space="preserve">From takeoff</t>
  </si>
  <si>
    <t xml:space="preserve">Labour cost</t>
  </si>
  <si>
    <t xml:space="preserve">Effective hours × cost rate</t>
  </si>
  <si>
    <t xml:space="preserve">Direct costs</t>
  </si>
  <si>
    <t xml:space="preserve">Permits, mobilization</t>
  </si>
  <si>
    <t xml:space="preserve">Subtotal — direct cost</t>
  </si>
  <si>
    <t xml:space="preserve">Overhead</t>
  </si>
  <si>
    <t xml:space="preserve">On direct cost</t>
  </si>
  <si>
    <t xml:space="preserve">TOTAL COST</t>
  </si>
  <si>
    <t xml:space="preserve">What the job costs you</t>
  </si>
  <si>
    <t xml:space="preserve">Revenue at sell prices</t>
  </si>
  <si>
    <t xml:space="preserve">Line sells + directs passed through</t>
  </si>
  <si>
    <t xml:space="preserve">Contingency</t>
  </si>
  <si>
    <t xml:space="preserve">BID PRICE (pre-tax)</t>
  </si>
  <si>
    <t xml:space="preserve">The number on the quote</t>
  </si>
  <si>
    <t xml:space="preserve">GST/HST</t>
  </si>
  <si>
    <t xml:space="preserve">CLIENT TOTAL (tax incl.)</t>
  </si>
  <si>
    <t xml:space="preserve">Should match the cheque</t>
  </si>
  <si>
    <t xml:space="preserve">Gross profit</t>
  </si>
  <si>
    <t xml:space="preserve">Margin</t>
  </si>
  <si>
    <t xml:space="preserve">Profit ÷ bid price — not the same as markup</t>
  </si>
  <si>
    <t xml:space="preserve">PST on materials (BC real-property contracts) is applied to material cost on the Takeoff sheet (column H); set it to 0 on Inputs if it doesn't apply to you. This template is a planning tool — figures must be reviewed by a qualified estimator before use in a bid or contract.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</si>
</sst>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;&quot;($&quot;#,##0\);\-"/>
    <numFmt numFmtId="166" formatCode="0.0%"/>
    <numFmt numFmtId="167" formatCode="0.00"/>
    <numFmt numFmtId="168" formatCode="0"/>
    <numFmt numFmtId="169" formatCode="\$#,##0.00;&quot;($&quot;#,##0.00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7160F"/>
      <name val="Arial"/>
      <family val="0"/>
      <charset val="1"/>
    </font>
    <font>
      <sz val="9"/>
      <color rgb="FF6B6B62"/>
      <name val="Arial"/>
      <family val="0"/>
      <charset val="1"/>
    </font>
    <font>
      <b val="true"/>
      <sz val="10"/>
      <color rgb="FF17160F"/>
      <name val="Arial"/>
      <family val="0"/>
      <charset val="1"/>
    </font>
    <font>
      <sz val="10"/>
      <color rgb="FF17160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6B6B62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6F6F2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7CF"/>
      </left>
      <right style="thin">
        <color rgb="FFD7D7CF"/>
      </right>
      <top style="thin">
        <color rgb="FFD7D7CF"/>
      </top>
      <bottom style="thin">
        <color rgb="FFD7D7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6F6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7D7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2"/>
      <rgbColor rgb="FF969696"/>
      <rgbColor rgb="FF003366"/>
      <rgbColor rgb="FF339966"/>
      <rgbColor rgb="FF1716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5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27.75" hidden="false" customHeight="true" outlineLevel="0" collapsed="false">
      <c r="A5" s="4" t="s">
        <v>3</v>
      </c>
    </row>
    <row r="6" customFormat="false" ht="15" hidden="false" customHeight="false" outlineLevel="0" collapsed="false">
      <c r="A6" s="5" t="s">
        <v>4</v>
      </c>
      <c r="B6" s="5" t="s">
        <v>5</v>
      </c>
      <c r="C6" s="5" t="s">
        <v>6</v>
      </c>
    </row>
    <row r="7" customFormat="false" ht="15" hidden="false" customHeight="false" outlineLevel="0" collapsed="false">
      <c r="A7" s="6" t="s">
        <v>7</v>
      </c>
      <c r="B7" s="7" t="n">
        <v>110</v>
      </c>
      <c r="C7" s="8" t="s">
        <v>8</v>
      </c>
    </row>
    <row r="8" customFormat="false" ht="15" hidden="false" customHeight="false" outlineLevel="0" collapsed="false">
      <c r="A8" s="6" t="s">
        <v>9</v>
      </c>
      <c r="B8" s="7" t="n">
        <v>62</v>
      </c>
      <c r="C8" s="8" t="s">
        <v>10</v>
      </c>
    </row>
    <row r="9" customFormat="false" ht="15" hidden="false" customHeight="false" outlineLevel="0" collapsed="false">
      <c r="A9" s="6" t="s">
        <v>11</v>
      </c>
      <c r="B9" s="9" t="n">
        <v>0.2</v>
      </c>
      <c r="C9" s="8" t="s">
        <v>12</v>
      </c>
    </row>
    <row r="10" customFormat="false" ht="15" hidden="false" customHeight="false" outlineLevel="0" collapsed="false">
      <c r="A10" s="6" t="s">
        <v>13</v>
      </c>
      <c r="B10" s="9" t="n">
        <v>0.05</v>
      </c>
      <c r="C10" s="8" t="s">
        <v>14</v>
      </c>
    </row>
    <row r="11" customFormat="false" ht="15" hidden="false" customHeight="false" outlineLevel="0" collapsed="false">
      <c r="A11" s="6" t="s">
        <v>15</v>
      </c>
      <c r="B11" s="10" t="n">
        <v>1.25</v>
      </c>
      <c r="C11" s="8" t="s">
        <v>16</v>
      </c>
    </row>
    <row r="12" customFormat="false" ht="15" hidden="false" customHeight="false" outlineLevel="0" collapsed="false">
      <c r="A12" s="6" t="s">
        <v>17</v>
      </c>
      <c r="B12" s="9" t="n">
        <v>0.12</v>
      </c>
      <c r="C12" s="8" t="s">
        <v>18</v>
      </c>
    </row>
    <row r="13" customFormat="false" ht="15" hidden="false" customHeight="false" outlineLevel="0" collapsed="false">
      <c r="A13" s="6" t="s">
        <v>19</v>
      </c>
      <c r="B13" s="9" t="n">
        <v>0.03</v>
      </c>
      <c r="C13" s="8" t="s">
        <v>20</v>
      </c>
    </row>
    <row r="14" customFormat="false" ht="15" hidden="false" customHeight="false" outlineLevel="0" collapsed="false">
      <c r="A14" s="6" t="s">
        <v>21</v>
      </c>
      <c r="B14" s="7" t="n">
        <v>500</v>
      </c>
      <c r="C14" s="8" t="s">
        <v>22</v>
      </c>
    </row>
    <row r="15" customFormat="false" ht="15" hidden="false" customHeight="false" outlineLevel="0" collapsed="false">
      <c r="A15" s="6" t="s">
        <v>23</v>
      </c>
      <c r="B15" s="9" t="n">
        <v>0.05</v>
      </c>
      <c r="C15" s="8" t="s">
        <v>24</v>
      </c>
    </row>
    <row r="16" customFormat="false" ht="15" hidden="false" customHeight="false" outlineLevel="0" collapsed="false">
      <c r="A16" s="6" t="s">
        <v>25</v>
      </c>
      <c r="B16" s="9" t="n">
        <v>0.07</v>
      </c>
      <c r="C16" s="8" t="s">
        <v>26</v>
      </c>
    </row>
    <row r="18" customFormat="false" ht="15" hidden="false" customHeight="true" outlineLevel="0" collapsed="false">
      <c r="A18" s="11" t="s">
        <v>27</v>
      </c>
      <c r="B18" s="11"/>
      <c r="C18" s="11"/>
    </row>
    <row r="19" customFormat="false" ht="15" hidden="false" customHeight="false" outlineLevel="0" collapsed="false">
      <c r="A19" s="11"/>
      <c r="B19" s="11"/>
      <c r="C19" s="11"/>
    </row>
  </sheetData>
  <mergeCells count="1">
    <mergeCell ref="A18:C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8"/>
    <col collapsed="false" customWidth="true" hidden="false" outlineLevel="0" max="5" min="4" style="0" width="12"/>
    <col collapsed="false" customWidth="true" hidden="false" outlineLevel="0" max="6" min="6" style="0" width="10"/>
    <col collapsed="false" customWidth="true" hidden="false" outlineLevel="0" max="9" min="7" style="0" width="12"/>
    <col collapsed="false" customWidth="true" hidden="false" outlineLevel="0" max="10" min="10" style="0" width="14"/>
  </cols>
  <sheetData>
    <row r="1" customFormat="false" ht="17.35" hidden="false" customHeight="false" outlineLevel="0" collapsed="false">
      <c r="A1" s="1" t="s">
        <v>28</v>
      </c>
    </row>
    <row r="2" customFormat="false" ht="15" hidden="false" customHeight="false" outlineLevel="0" collapsed="false">
      <c r="A2" s="2" t="s">
        <v>29</v>
      </c>
    </row>
    <row r="4" customFormat="false" ht="23.85" hidden="false" customHeight="false" outlineLevel="0" collapsed="false">
      <c r="A4" s="12" t="s">
        <v>30</v>
      </c>
      <c r="B4" s="12" t="s">
        <v>31</v>
      </c>
      <c r="C4" s="12" t="s">
        <v>32</v>
      </c>
      <c r="D4" s="12" t="s">
        <v>33</v>
      </c>
      <c r="E4" s="12" t="s">
        <v>34</v>
      </c>
      <c r="F4" s="12" t="s">
        <v>35</v>
      </c>
      <c r="G4" s="12" t="s">
        <v>36</v>
      </c>
      <c r="H4" s="12" t="s">
        <v>37</v>
      </c>
      <c r="I4" s="12" t="s">
        <v>38</v>
      </c>
      <c r="J4" s="12" t="s">
        <v>39</v>
      </c>
    </row>
    <row r="5" customFormat="false" ht="15" hidden="false" customHeight="false" outlineLevel="0" collapsed="false">
      <c r="A5" s="13" t="s">
        <v>40</v>
      </c>
      <c r="B5" s="14"/>
      <c r="C5" s="14"/>
      <c r="D5" s="14"/>
      <c r="E5" s="14"/>
      <c r="F5" s="14"/>
      <c r="G5" s="14"/>
      <c r="H5" s="14"/>
      <c r="I5" s="14"/>
      <c r="J5" s="14"/>
    </row>
    <row r="6" customFormat="false" ht="15" hidden="false" customHeight="false" outlineLevel="0" collapsed="false">
      <c r="A6" s="15" t="s">
        <v>41</v>
      </c>
      <c r="B6" s="16" t="n">
        <v>38</v>
      </c>
      <c r="C6" s="15" t="s">
        <v>42</v>
      </c>
      <c r="D6" s="17" t="n">
        <v>95</v>
      </c>
      <c r="E6" s="18" t="n">
        <v>0.75</v>
      </c>
      <c r="F6" s="19" t="n">
        <f aca="false">Inputs!$B$11</f>
        <v>1.25</v>
      </c>
      <c r="G6" s="19" t="n">
        <f aca="false">B6*E6*F6</f>
        <v>35.625</v>
      </c>
      <c r="H6" s="20" t="n">
        <f aca="false">B6*D6*(1+Inputs!$B$10)*(1+Inputs!$B$16)</f>
        <v>4055.835</v>
      </c>
      <c r="I6" s="20" t="n">
        <f aca="false">G6*Inputs!$B$8</f>
        <v>2208.75</v>
      </c>
      <c r="J6" s="20" t="n">
        <f aca="false">B6*D6*(1+Inputs!$B$9)+G6*Inputs!$B$7</f>
        <v>8250.75</v>
      </c>
    </row>
    <row r="7" customFormat="false" ht="15" hidden="false" customHeight="false" outlineLevel="0" collapsed="false">
      <c r="A7" s="13" t="s">
        <v>43</v>
      </c>
      <c r="B7" s="14"/>
      <c r="C7" s="14"/>
      <c r="D7" s="14"/>
      <c r="E7" s="14"/>
      <c r="F7" s="14"/>
      <c r="G7" s="14"/>
      <c r="H7" s="14"/>
      <c r="I7" s="14"/>
      <c r="J7" s="14"/>
    </row>
    <row r="8" customFormat="false" ht="15" hidden="false" customHeight="false" outlineLevel="0" collapsed="false">
      <c r="A8" s="15" t="s">
        <v>44</v>
      </c>
      <c r="B8" s="16" t="n">
        <v>46</v>
      </c>
      <c r="C8" s="15" t="s">
        <v>42</v>
      </c>
      <c r="D8" s="17" t="n">
        <v>12.5</v>
      </c>
      <c r="E8" s="18" t="n">
        <v>0.5</v>
      </c>
      <c r="F8" s="19" t="n">
        <f aca="false">Inputs!$B$11</f>
        <v>1.25</v>
      </c>
      <c r="G8" s="19" t="n">
        <f aca="false">B8*E8*F8</f>
        <v>28.75</v>
      </c>
      <c r="H8" s="20" t="n">
        <f aca="false">B8*D8*(1+Inputs!$B$10)*(1+Inputs!$B$16)</f>
        <v>646.0125</v>
      </c>
      <c r="I8" s="20" t="n">
        <f aca="false">G8*Inputs!$B$8</f>
        <v>1782.5</v>
      </c>
      <c r="J8" s="20" t="n">
        <f aca="false">B8*D8*(1+Inputs!$B$9)+G8*Inputs!$B$7</f>
        <v>3852.5</v>
      </c>
    </row>
    <row r="9" customFormat="false" ht="15" hidden="false" customHeight="false" outlineLevel="0" collapsed="false">
      <c r="A9" s="13" t="s">
        <v>45</v>
      </c>
      <c r="B9" s="14"/>
      <c r="C9" s="14"/>
      <c r="D9" s="14"/>
      <c r="E9" s="14"/>
      <c r="F9" s="14"/>
      <c r="G9" s="14"/>
      <c r="H9" s="14"/>
      <c r="I9" s="14"/>
      <c r="J9" s="14"/>
    </row>
    <row r="10" customFormat="false" ht="15" hidden="false" customHeight="false" outlineLevel="0" collapsed="false">
      <c r="A10" s="15" t="s">
        <v>46</v>
      </c>
      <c r="B10" s="16" t="n">
        <v>6</v>
      </c>
      <c r="C10" s="15" t="s">
        <v>42</v>
      </c>
      <c r="D10" s="17" t="n">
        <v>48</v>
      </c>
      <c r="E10" s="18" t="n">
        <v>0.9</v>
      </c>
      <c r="F10" s="19" t="n">
        <f aca="false">Inputs!$B$11</f>
        <v>1.25</v>
      </c>
      <c r="G10" s="19" t="n">
        <f aca="false">B10*E10*F10</f>
        <v>6.75</v>
      </c>
      <c r="H10" s="20" t="n">
        <f aca="false">B10*D10*(1+Inputs!$B$10)*(1+Inputs!$B$16)</f>
        <v>323.568</v>
      </c>
      <c r="I10" s="20" t="n">
        <f aca="false">G10*Inputs!$B$8</f>
        <v>418.5</v>
      </c>
      <c r="J10" s="20" t="n">
        <f aca="false">B10*D10*(1+Inputs!$B$9)+G10*Inputs!$B$7</f>
        <v>1088.1</v>
      </c>
    </row>
    <row r="11" customFormat="false" ht="15" hidden="false" customHeight="false" outlineLevel="0" collapsed="false">
      <c r="A11" s="13" t="s">
        <v>47</v>
      </c>
      <c r="B11" s="14"/>
      <c r="C11" s="14"/>
      <c r="D11" s="14"/>
      <c r="E11" s="14"/>
      <c r="F11" s="14"/>
      <c r="G11" s="14"/>
      <c r="H11" s="14"/>
      <c r="I11" s="14"/>
      <c r="J11" s="14"/>
    </row>
    <row r="12" customFormat="false" ht="15" hidden="false" customHeight="false" outlineLevel="0" collapsed="false">
      <c r="A12" s="15" t="s">
        <v>48</v>
      </c>
      <c r="B12" s="16" t="n">
        <v>14</v>
      </c>
      <c r="C12" s="15" t="s">
        <v>42</v>
      </c>
      <c r="D12" s="17" t="n">
        <v>28</v>
      </c>
      <c r="E12" s="18" t="n">
        <v>0.3</v>
      </c>
      <c r="F12" s="19" t="n">
        <f aca="false">Inputs!$B$11</f>
        <v>1.25</v>
      </c>
      <c r="G12" s="19" t="n">
        <f aca="false">B12*E12*F12</f>
        <v>5.25</v>
      </c>
      <c r="H12" s="20" t="n">
        <f aca="false">B12*D12*(1+Inputs!$B$10)*(1+Inputs!$B$16)</f>
        <v>440.412</v>
      </c>
      <c r="I12" s="20" t="n">
        <f aca="false">G12*Inputs!$B$8</f>
        <v>325.5</v>
      </c>
      <c r="J12" s="20" t="n">
        <f aca="false">B12*D12*(1+Inputs!$B$9)+G12*Inputs!$B$7</f>
        <v>1047.9</v>
      </c>
    </row>
    <row r="13" customFormat="false" ht="15" hidden="false" customHeight="false" outlineLevel="0" collapsed="false">
      <c r="A13" s="13" t="s">
        <v>49</v>
      </c>
      <c r="B13" s="14"/>
      <c r="C13" s="14"/>
      <c r="D13" s="14"/>
      <c r="E13" s="14"/>
      <c r="F13" s="14"/>
      <c r="G13" s="14"/>
      <c r="H13" s="14"/>
      <c r="I13" s="14"/>
      <c r="J13" s="14"/>
    </row>
    <row r="14" customFormat="false" ht="15" hidden="false" customHeight="false" outlineLevel="0" collapsed="false">
      <c r="A14" s="15" t="s">
        <v>50</v>
      </c>
      <c r="B14" s="16" t="n">
        <v>520</v>
      </c>
      <c r="C14" s="15" t="s">
        <v>51</v>
      </c>
      <c r="D14" s="17" t="n">
        <v>1.35</v>
      </c>
      <c r="E14" s="18" t="n">
        <v>0.02</v>
      </c>
      <c r="F14" s="19" t="n">
        <f aca="false">Inputs!$B$11</f>
        <v>1.25</v>
      </c>
      <c r="G14" s="19" t="n">
        <f aca="false">B14*E14*F14</f>
        <v>13</v>
      </c>
      <c r="H14" s="20" t="n">
        <f aca="false">B14*D14*(1+Inputs!$B$10)*(1+Inputs!$B$16)</f>
        <v>788.697</v>
      </c>
      <c r="I14" s="20" t="n">
        <f aca="false">G14*Inputs!$B$8</f>
        <v>806</v>
      </c>
      <c r="J14" s="20" t="n">
        <f aca="false">B14*D14*(1+Inputs!$B$9)+G14*Inputs!$B$7</f>
        <v>2272.4</v>
      </c>
    </row>
    <row r="16" customFormat="false" ht="15" hidden="false" customHeight="false" outlineLevel="0" collapsed="false">
      <c r="A16" s="5" t="s">
        <v>52</v>
      </c>
      <c r="B16" s="14"/>
      <c r="C16" s="14"/>
      <c r="D16" s="14"/>
      <c r="E16" s="14"/>
      <c r="F16" s="14"/>
      <c r="G16" s="21" t="n">
        <f aca="false">SUM(G6:G14)</f>
        <v>89.375</v>
      </c>
      <c r="H16" s="22" t="n">
        <f aca="false">SUM(H6:H14)</f>
        <v>6254.5245</v>
      </c>
      <c r="I16" s="22" t="n">
        <f aca="false">SUM(I6:I14)</f>
        <v>5541.25</v>
      </c>
      <c r="J16" s="22" t="n">
        <f aca="false">SUM(J6:J14)</f>
        <v>16511.65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6"/>
    <col collapsed="false" customWidth="true" hidden="false" outlineLevel="0" max="3" min="3" style="0" width="46"/>
  </cols>
  <sheetData>
    <row r="1" customFormat="false" ht="17.35" hidden="false" customHeight="false" outlineLevel="0" collapsed="false">
      <c r="A1" s="1" t="s">
        <v>53</v>
      </c>
    </row>
    <row r="3" customFormat="false" ht="15" hidden="false" customHeight="false" outlineLevel="0" collapsed="false">
      <c r="A3" s="5" t="s">
        <v>54</v>
      </c>
      <c r="B3" s="5" t="s">
        <v>55</v>
      </c>
      <c r="C3" s="5" t="s">
        <v>56</v>
      </c>
    </row>
    <row r="4" customFormat="false" ht="15" hidden="false" customHeight="false" outlineLevel="0" collapsed="false">
      <c r="A4" s="6" t="s">
        <v>57</v>
      </c>
      <c r="B4" s="23" t="n">
        <f aca="false">Takeoff!H16</f>
        <v>6254.5245</v>
      </c>
      <c r="C4" s="8" t="s">
        <v>58</v>
      </c>
    </row>
    <row r="5" customFormat="false" ht="15" hidden="false" customHeight="false" outlineLevel="0" collapsed="false">
      <c r="A5" s="6" t="s">
        <v>59</v>
      </c>
      <c r="B5" s="23" t="n">
        <f aca="false">Takeoff!I16</f>
        <v>5541.25</v>
      </c>
      <c r="C5" s="8" t="s">
        <v>60</v>
      </c>
    </row>
    <row r="6" customFormat="false" ht="15" hidden="false" customHeight="false" outlineLevel="0" collapsed="false">
      <c r="A6" s="6" t="s">
        <v>61</v>
      </c>
      <c r="B6" s="23" t="n">
        <f aca="false">Inputs!B14</f>
        <v>500</v>
      </c>
      <c r="C6" s="8" t="s">
        <v>62</v>
      </c>
    </row>
    <row r="7" customFormat="false" ht="15" hidden="false" customHeight="false" outlineLevel="0" collapsed="false">
      <c r="A7" s="6" t="s">
        <v>63</v>
      </c>
      <c r="B7" s="23" t="n">
        <f aca="false">B4+B5+B6</f>
        <v>12295.7745</v>
      </c>
      <c r="C7" s="8"/>
    </row>
    <row r="8" customFormat="false" ht="15" hidden="false" customHeight="false" outlineLevel="0" collapsed="false">
      <c r="A8" s="6" t="s">
        <v>64</v>
      </c>
      <c r="B8" s="23" t="n">
        <f aca="false">B7*Inputs!B12</f>
        <v>1475.49294</v>
      </c>
      <c r="C8" s="8" t="s">
        <v>65</v>
      </c>
    </row>
    <row r="9" customFormat="false" ht="15" hidden="false" customHeight="false" outlineLevel="0" collapsed="false">
      <c r="A9" s="24" t="s">
        <v>66</v>
      </c>
      <c r="B9" s="25" t="n">
        <f aca="false">B7+B8</f>
        <v>13771.26744</v>
      </c>
      <c r="C9" s="8" t="s">
        <v>67</v>
      </c>
    </row>
    <row r="10" customFormat="false" ht="15" hidden="false" customHeight="false" outlineLevel="0" collapsed="false">
      <c r="A10" s="6" t="s">
        <v>68</v>
      </c>
      <c r="B10" s="23" t="n">
        <f aca="false">Takeoff!J16+Inputs!B14</f>
        <v>17011.65</v>
      </c>
      <c r="C10" s="8" t="s">
        <v>69</v>
      </c>
    </row>
    <row r="11" customFormat="false" ht="15" hidden="false" customHeight="false" outlineLevel="0" collapsed="false">
      <c r="A11" s="6" t="s">
        <v>70</v>
      </c>
      <c r="B11" s="23" t="n">
        <f aca="false">B10*Inputs!B13</f>
        <v>510.3495</v>
      </c>
      <c r="C11" s="8"/>
    </row>
    <row r="12" customFormat="false" ht="15" hidden="false" customHeight="false" outlineLevel="0" collapsed="false">
      <c r="A12" s="6" t="s">
        <v>71</v>
      </c>
      <c r="B12" s="23" t="n">
        <f aca="false">B10+B11</f>
        <v>17521.9995</v>
      </c>
      <c r="C12" s="8" t="s">
        <v>72</v>
      </c>
    </row>
    <row r="13" customFormat="false" ht="15" hidden="false" customHeight="false" outlineLevel="0" collapsed="false">
      <c r="A13" s="24" t="s">
        <v>73</v>
      </c>
      <c r="B13" s="25" t="n">
        <f aca="false">B12*Inputs!B15</f>
        <v>876.099975</v>
      </c>
      <c r="C13" s="8"/>
    </row>
    <row r="14" customFormat="false" ht="15" hidden="false" customHeight="false" outlineLevel="0" collapsed="false">
      <c r="A14" s="6" t="s">
        <v>74</v>
      </c>
      <c r="B14" s="23" t="n">
        <f aca="false">B12+B13</f>
        <v>18398.099475</v>
      </c>
      <c r="C14" s="8" t="s">
        <v>75</v>
      </c>
    </row>
    <row r="15" customFormat="false" ht="15" hidden="false" customHeight="false" outlineLevel="0" collapsed="false">
      <c r="A15" s="6" t="s">
        <v>76</v>
      </c>
      <c r="B15" s="23" t="n">
        <f aca="false">B12-B9</f>
        <v>3750.73206</v>
      </c>
      <c r="C15" s="8"/>
    </row>
    <row r="16" customFormat="false" ht="15" hidden="false" customHeight="false" outlineLevel="0" collapsed="false">
      <c r="A16" s="24" t="s">
        <v>77</v>
      </c>
      <c r="B16" s="26" t="n">
        <f aca="false">IF(B12=0,0,B15/B12)</f>
        <v>0.214058450349802</v>
      </c>
      <c r="C16" s="8" t="s">
        <v>78</v>
      </c>
    </row>
    <row r="19" customFormat="false" ht="15" hidden="false" customHeight="true" outlineLevel="0" collapsed="false">
      <c r="A19" s="11" t="s">
        <v>79</v>
      </c>
      <c r="B19" s="11"/>
      <c r="C19" s="11"/>
    </row>
    <row r="20" customFormat="false" ht="15" hidden="false" customHeight="false" outlineLevel="0" collapsed="false">
      <c r="A20" s="11"/>
      <c r="B20" s="11"/>
      <c r="C20" s="11"/>
    </row>
  </sheetData>
  <mergeCells count="1">
    <mergeCell ref="A19:C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2026-09-06T20:41:08Z</dcterms:created>
  <dc:creator>openpyxl</dc:creator>
  <dc:description/>
  <dc:language>en-US</dc:language>
  <cp:lastModifiedBy/>
  <dcterms:modified xsi:type="dcterms:W3CDTF">2026-09-06T20:41:08Z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